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  <sheet name="Tabelle1" sheetId="3" r:id="rId3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<sst xmlns="http://schemas.openxmlformats.org/spreadsheetml/2006/main" count="221" uniqueCount="84">
  <si>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</si>
  <si>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</si>
  <si>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</si>
  <si>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</si>
  <si>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</si>
  <si>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</si>
  <si>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</si>
  <si>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</si>
  <si>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</si>
  <si>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</si>
  <si>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</si>
  <si>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</si>
  <si>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</si>
  <si>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</si>
  <si>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</si>
  <si>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</si>
  <si>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</si>
  <si>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</si>
  <si>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</si>
  <si>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</si>
  <si>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</si>
  <si>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</si>
  <si>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</si>
  <si>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</si>
  <si>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</si>
  <si>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</si>
  <si>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</si>
  <si>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PMG_P</t>
  </si>
  <si>
    <t>PMGS_P</t>
  </si>
  <si>
    <t>PMGS_E</t>
  </si>
  <si>
    <t>MiR05</t>
  </si>
  <si>
    <t>CI</t>
  </si>
  <si>
    <t>CI&amp;II</t>
  </si>
  <si>
    <t>CII</t>
  </si>
  <si>
    <t>PGM</t>
  </si>
  <si>
    <t>PGMS</t>
  </si>
  <si>
    <t>S</t>
  </si>
  <si>
    <t>LEAK</t>
  </si>
  <si>
    <t>OXPHOS</t>
  </si>
  <si>
    <t xml:space="preserve">FCR </t>
  </si>
  <si>
    <t>O2k right</t>
  </si>
  <si>
    <t>FCFc (cyt c effect)</t>
  </si>
  <si>
    <t>Cyt c effect (FCF)</t>
  </si>
  <si>
    <t>S_E</t>
  </si>
  <si>
    <t>GM_L</t>
  </si>
  <si>
    <t>GM_P</t>
  </si>
  <si>
    <t>GM_Pc</t>
  </si>
  <si>
    <t>IOC106</t>
  </si>
  <si>
    <t>mg ww/chamber</t>
  </si>
  <si>
    <t>V chamber (ml)</t>
  </si>
  <si>
    <t>mg ww/ml</t>
  </si>
  <si>
    <t>Heart</t>
  </si>
  <si>
    <t>GM</t>
  </si>
  <si>
    <t>S50</t>
  </si>
  <si>
    <t>O2 Flux per mass</t>
  </si>
  <si>
    <t>pmol/(s*mg)</t>
  </si>
  <si>
    <t>2015-10-09 P1-02.DLD</t>
  </si>
  <si>
    <t>Averages</t>
  </si>
  <si>
    <t>Unit</t>
  </si>
  <si>
    <t>GMP_P</t>
  </si>
  <si>
    <t>GMPS_P</t>
  </si>
  <si>
    <t>GMPS_E</t>
  </si>
  <si>
    <t>Rot</t>
  </si>
  <si>
    <t>Ama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</si>
  <si>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</si>
  <si>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</si>
  <si>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</si>
  <si>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</si>
  <si>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</si>
  <si>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</si>
  <si>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</si>
  <si>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</si>
  <si>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</si>
  <si>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</si>
  <si>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</si>
  <si>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Homogenate (Thom). Shredder</t>
  </si>
  <si>
    <t>Mean</t>
  </si>
  <si>
    <t>SD</t>
  </si>
  <si>
    <t>Total volume added (µl)</t>
  </si>
  <si>
    <t>Sample (µl):</t>
  </si>
  <si>
    <t>Volume added in each step (µl)</t>
  </si>
  <si>
    <t>prot/ml</t>
  </si>
  <si>
    <t>mg/ml</t>
  </si>
  <si>
    <t>Dilution correction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</si>
</sst>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1" fillId="0" borderId="0" xfId="0" applyNumberFormat="1" applyFont="1" applyFill="1" applyBorder="1" applyAlignment="1">
      <alignment/>
    </xf>
    <xf numFmtId="21" fontId="81" fillId="0" borderId="0" xfId="0" applyNumberFormat="1" applyFont="1" applyFill="1" applyBorder="1" applyAlignment="1">
      <alignment vertical="top"/>
    </xf>
    <xf numFmtId="4" fontId="81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/>
    </xf>
    <xf numFmtId="21" fontId="83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7" borderId="0" xfId="0" applyFont="1" applyFill="1" applyAlignment="1">
      <alignment vertical="top"/>
    </xf>
    <xf numFmtId="0" fontId="33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4" fillId="38" borderId="0" xfId="0" applyFont="1" applyFill="1" applyBorder="1" applyAlignment="1">
      <alignment vertical="top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0" fontId="15" fillId="40" borderId="0" xfId="0" applyFont="1" applyFill="1" applyAlignment="1">
      <alignment vertical="top"/>
    </xf>
    <xf numFmtId="0" fontId="87" fillId="40" borderId="0" xfId="0" applyFont="1" applyFill="1" applyAlignment="1">
      <alignment vertical="top"/>
    </xf>
    <xf numFmtId="0" fontId="4" fillId="41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40" borderId="10" xfId="0" applyNumberFormat="1" applyFont="1" applyFill="1" applyBorder="1" applyAlignment="1">
      <alignment vertical="top"/>
    </xf>
    <xf numFmtId="2" fontId="87" fillId="41" borderId="0" xfId="0" applyNumberFormat="1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91" fillId="0" borderId="13" xfId="0" applyFont="1" applyBorder="1" applyAlignment="1">
      <alignment horizontal="left" vertical="top"/>
    </xf>
    <xf numFmtId="1" fontId="91" fillId="0" borderId="13" xfId="0" applyNumberFormat="1" applyFont="1" applyFill="1" applyBorder="1" applyAlignment="1">
      <alignment horizontal="right" vertical="top"/>
    </xf>
    <xf numFmtId="175" fontId="91" fillId="0" borderId="14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/>
    </xf>
    <xf numFmtId="0" fontId="91" fillId="0" borderId="14" xfId="0" applyFont="1" applyBorder="1" applyAlignment="1">
      <alignment vertical="top"/>
    </xf>
    <xf numFmtId="0" fontId="92" fillId="0" borderId="0" xfId="0" applyFont="1" applyFill="1" applyBorder="1" applyAlignment="1">
      <alignment vertical="top"/>
    </xf>
    <xf numFmtId="21" fontId="91" fillId="0" borderId="11" xfId="0" applyNumberFormat="1" applyFont="1" applyBorder="1" applyAlignment="1">
      <alignment/>
    </xf>
    <xf numFmtId="2" fontId="91" fillId="0" borderId="14" xfId="0" applyNumberFormat="1" applyFont="1" applyBorder="1" applyAlignment="1">
      <alignment vertical="top"/>
    </xf>
    <xf numFmtId="2" fontId="91" fillId="0" borderId="11" xfId="0" applyNumberFormat="1" applyFont="1" applyFill="1" applyBorder="1" applyAlignment="1">
      <alignment vertical="top"/>
    </xf>
    <xf numFmtId="0" fontId="33" fillId="43" borderId="0" xfId="0" applyFont="1" applyFill="1" applyBorder="1" applyAlignment="1">
      <alignment vertical="top"/>
    </xf>
    <xf numFmtId="2" fontId="88" fillId="0" borderId="0" xfId="0" applyNumberFormat="1" applyFont="1" applyFill="1" applyBorder="1" applyAlignment="1">
      <alignment vertical="top"/>
    </xf>
    <xf numFmtId="2" fontId="91" fillId="0" borderId="0" xfId="0" applyNumberFormat="1" applyFont="1" applyFill="1" applyBorder="1" applyAlignment="1">
      <alignment vertical="top"/>
    </xf>
    <xf numFmtId="2" fontId="87" fillId="40" borderId="0" xfId="0" applyNumberFormat="1" applyFont="1" applyFill="1" applyAlignment="1">
      <alignment vertical="top"/>
    </xf>
    <xf numFmtId="2" fontId="87" fillId="44" borderId="0" xfId="0" applyNumberFormat="1" applyFont="1" applyFill="1" applyAlignment="1">
      <alignment vertical="top"/>
    </xf>
    <xf numFmtId="2" fontId="87" fillId="37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0" fontId="93" fillId="0" borderId="0" xfId="0" applyFont="1" applyFill="1" applyAlignment="1">
      <alignment/>
    </xf>
    <xf numFmtId="21" fontId="93" fillId="0" borderId="0" xfId="0" applyNumberFormat="1" applyFont="1" applyFill="1" applyAlignment="1">
      <alignment vertical="top"/>
    </xf>
    <xf numFmtId="2" fontId="93" fillId="0" borderId="0" xfId="0" applyNumberFormat="1" applyFont="1" applyFill="1" applyAlignment="1">
      <alignment vertical="top"/>
    </xf>
    <xf numFmtId="0" fontId="93" fillId="0" borderId="0" xfId="0" applyFont="1" applyFill="1" applyAlignment="1">
      <alignment horizontal="center"/>
    </xf>
    <xf numFmtId="0" fontId="93" fillId="0" borderId="10" xfId="0" applyFont="1" applyFill="1" applyBorder="1" applyAlignment="1">
      <alignment/>
    </xf>
    <xf numFmtId="21" fontId="93" fillId="0" borderId="10" xfId="0" applyNumberFormat="1" applyFont="1" applyFill="1" applyBorder="1" applyAlignment="1">
      <alignment vertical="top"/>
    </xf>
    <xf numFmtId="2" fontId="93" fillId="0" borderId="10" xfId="0" applyNumberFormat="1" applyFont="1" applyFill="1" applyBorder="1" applyAlignment="1">
      <alignment vertical="top"/>
    </xf>
    <xf numFmtId="2" fontId="4" fillId="41" borderId="0" xfId="0" applyNumberFormat="1" applyFont="1" applyFill="1" applyAlignment="1">
      <alignment vertical="top"/>
    </xf>
    <xf numFmtId="21" fontId="91" fillId="0" borderId="10" xfId="0" applyNumberFormat="1" applyFont="1" applyFill="1" applyBorder="1" applyAlignment="1">
      <alignment vertical="top"/>
    </xf>
    <xf numFmtId="0" fontId="91" fillId="0" borderId="10" xfId="0" applyFont="1" applyFill="1" applyBorder="1" applyAlignment="1">
      <alignment/>
    </xf>
    <xf numFmtId="0" fontId="33" fillId="0" borderId="0" xfId="0" applyFont="1" applyAlignment="1">
      <alignment/>
    </xf>
    <xf numFmtId="2" fontId="69" fillId="45" borderId="0" xfId="0" applyNumberFormat="1" applyFont="1" applyFill="1" applyAlignment="1">
      <alignment/>
    </xf>
    <xf numFmtId="2" fontId="4" fillId="4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6" fillId="0" borderId="14" xfId="0" applyNumberFormat="1" applyFont="1" applyBorder="1" applyAlignment="1">
      <alignment/>
    </xf>
    <xf numFmtId="0" fontId="91" fillId="0" borderId="14" xfId="0" applyNumberFormat="1" applyFont="1" applyBorder="1" applyAlignment="1">
      <alignment/>
    </xf>
    <xf numFmtId="0" fontId="9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2.09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6479"/>
        <c:crossesAt val="0"/>
        <c:auto val="0"/>
        <c:lblOffset val="100"/>
        <c:tickLblSkip val="1"/>
        <c:noMultiLvlLbl val="0"/>
      </c:catAx>
      <c:valAx>
        <c:axId val="5208647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971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253.10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241"/>
        <c:crossesAt val="0"/>
        <c:auto val="0"/>
        <c:lblOffset val="100"/>
        <c:tickLblSkip val="1"/>
        <c:noMultiLvlLbl val="0"/>
      </c:catAx>
      <c:valAx>
        <c:axId val="582552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12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'O2_Channel&amp;Results_A'!$Q$22</c:f>
              <c:numCache/>
            </c:numRef>
          </c:val>
        </c:ser>
        <c:gapWidth val="5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051"/>
        <c:crossesAt val="0"/>
        <c:auto val="0"/>
        <c:lblOffset val="100"/>
        <c:tickLblSkip val="1"/>
        <c:noMultiLvlLbl val="0"/>
      </c:catAx>
      <c:valAx>
        <c:axId val="210540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512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2.81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55268732"/>
        <c:axId val="27656541"/>
      </c:bar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41"/>
        <c:crossesAt val="0"/>
        <c:auto val="0"/>
        <c:lblOffset val="100"/>
        <c:tickLblSkip val="1"/>
        <c:noMultiLvlLbl val="0"/>
      </c:catAx>
      <c:valAx>
        <c:axId val="276565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87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247.90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319"/>
        <c:crossesAt val="0"/>
        <c:auto val="0"/>
        <c:lblOffset val="100"/>
        <c:tickLblSkip val="1"/>
        <c:noMultiLvlLbl val="0"/>
      </c:catAx>
      <c:valAx>
        <c:axId val="255873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Heart</c:v>
                </c:pt>
              </c:strCache>
            </c:strRef>
          </c:cat>
          <c:val>
            <c:numRef>
              <c:f>'O2_Channel&amp;Results_B'!$Q$22</c:f>
              <c:numCache/>
            </c:numRef>
          </c:val>
        </c:ser>
        <c:gapWidth val="50"/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6929"/>
        <c:crossesAt val="0"/>
        <c:auto val="0"/>
        <c:lblOffset val="100"/>
        <c:tickLblSkip val="1"/>
        <c:noMultiLvlLbl val="0"/>
      </c:catAx>
      <c:valAx>
        <c:axId val="593069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28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75"/>
          <c:y val="0.0485"/>
          <c:w val="0.93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plus>
            <c:min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Tabelle1!$J$9:$R$9</c:f>
              <c:numCache/>
            </c:numRef>
          </c:val>
        </c:ser>
        <c:gapWidth val="50"/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1915"/>
        <c:crossesAt val="0"/>
        <c:auto val="0"/>
        <c:lblOffset val="100"/>
        <c:tickLblSkip val="1"/>
        <c:noMultiLvlLbl val="0"/>
      </c:catAx>
      <c:valAx>
        <c:axId val="3913191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031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5"/>
          <c:y val="0.0485"/>
          <c:w val="0.938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plus>
            <c:min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Tabelle1!$J$42:$R$42</c:f>
              <c:numCache/>
            </c:numRef>
          </c:val>
        </c:ser>
        <c:gapWidth val="50"/>
        <c:axId val="16642916"/>
        <c:axId val="15568517"/>
      </c:bar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At val="0"/>
        <c:auto val="0"/>
        <c:lblOffset val="100"/>
        <c:tickLblSkip val="1"/>
        <c:noMultiLvlLbl val="0"/>
      </c:catAx>
      <c:valAx>
        <c:axId val="1556851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27</xdr:row>
      <xdr:rowOff>152400</xdr:rowOff>
    </xdr:from>
    <xdr:to>
      <xdr:col>8</xdr:col>
      <xdr:colOff>85725</xdr:colOff>
      <xdr:row>51</xdr:row>
      <xdr:rowOff>114300</xdr:rowOff>
    </xdr:to>
    <xdr:graphicFrame>
      <xdr:nvGraphicFramePr>
        <xdr:cNvPr id="3" name="Chart 1"/>
        <xdr:cNvGraphicFramePr/>
      </xdr:nvGraphicFramePr>
      <xdr:xfrm>
        <a:off x="5314950" y="4781550"/>
        <a:ext cx="32956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11</xdr:row>
      <xdr:rowOff>57150</xdr:rowOff>
    </xdr:from>
    <xdr:to>
      <xdr:col>15</xdr:col>
      <xdr:colOff>400050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534400" y="1866900"/>
        <a:ext cx="329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15</xdr:col>
      <xdr:colOff>247650</xdr:colOff>
      <xdr:row>69</xdr:row>
      <xdr:rowOff>66675</xdr:rowOff>
    </xdr:to>
    <xdr:graphicFrame>
      <xdr:nvGraphicFramePr>
        <xdr:cNvPr id="2" name="Chart 1"/>
        <xdr:cNvGraphicFramePr/>
      </xdr:nvGraphicFramePr>
      <xdr:xfrm>
        <a:off x="8382000" y="7343775"/>
        <a:ext cx="3295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48" t="str">
        <f>L4</f>
        <v>2015-10-09 P1-02.DLD</v>
      </c>
      <c r="B2" s="44" t="str">
        <f>M11</f>
        <v>1A: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109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5" t="s">
        <v>12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7"/>
      <c r="M10" s="127" t="s">
        <v>68</v>
      </c>
      <c r="N10" s="115" t="s">
        <v>69</v>
      </c>
      <c r="O10" s="35">
        <v>239.9783</v>
      </c>
      <c r="P10" s="35">
        <v>225.9328</v>
      </c>
      <c r="Q10" s="35">
        <v>213.6138</v>
      </c>
      <c r="R10" s="35">
        <v>192.3991</v>
      </c>
      <c r="S10" s="35">
        <v>136.3504</v>
      </c>
      <c r="T10" s="35">
        <v>74.4428</v>
      </c>
      <c r="U10" s="35">
        <v>186.0116</v>
      </c>
      <c r="V10" s="35">
        <v>174.9929</v>
      </c>
      <c r="W10" s="35">
        <v>164.1408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15" t="s">
        <v>70</v>
      </c>
      <c r="M11" s="128" t="s">
        <v>71</v>
      </c>
      <c r="N11" s="60" t="s">
        <v>72</v>
      </c>
      <c r="O11" s="37">
        <v>15.9498</v>
      </c>
      <c r="P11" s="37">
        <v>120.065</v>
      </c>
      <c r="Q11" s="37">
        <v>124.7163</v>
      </c>
      <c r="R11" s="37">
        <v>185.9639</v>
      </c>
      <c r="S11" s="37">
        <v>228.2208</v>
      </c>
      <c r="T11" s="232">
        <v>255.1856</v>
      </c>
      <c r="U11" s="234">
        <v>59.5741</v>
      </c>
      <c r="V11" s="234">
        <v>71.8315</v>
      </c>
      <c r="W11" s="233">
        <v>2.0895</v>
      </c>
      <c r="X11" s="27"/>
      <c r="Y11" s="94">
        <f>T11</f>
        <v>255.1856</v>
      </c>
      <c r="Z11" s="227">
        <f>W11</f>
        <v>2.0895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0.22696410143977935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57" t="e">
        <f>#REF!</f>
        <v>#REF!</v>
      </c>
      <c r="AB16" s="258">
        <f>P20</f>
        <v>0.45650734928582987</v>
      </c>
      <c r="AC16" s="258">
        <f>R20</f>
        <v>0.7154129280290253</v>
      </c>
      <c r="AD16" s="258">
        <f>S20</f>
        <v>0.8889115240831928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128" t="s">
        <v>54</v>
      </c>
      <c r="N17" s="60" t="s">
        <v>55</v>
      </c>
      <c r="O17" s="81">
        <f>O11/O23</f>
        <v>4.027727272727272</v>
      </c>
      <c r="P17" s="81">
        <f aca="true" t="shared" si="1" ref="P17:W17">P11/P23</f>
        <v>30.47180346175321</v>
      </c>
      <c r="Q17" s="81">
        <f t="shared" si="1"/>
        <v>31.731605548056226</v>
      </c>
      <c r="R17" s="81">
        <f t="shared" si="1"/>
        <v>47.433434338941964</v>
      </c>
      <c r="S17" s="81">
        <f t="shared" si="1"/>
        <v>58.79981415302933</v>
      </c>
      <c r="T17" s="81">
        <f t="shared" si="1"/>
        <v>66.07753189228015</v>
      </c>
      <c r="U17" s="81">
        <f t="shared" si="1"/>
        <v>15.433781263793577</v>
      </c>
      <c r="V17" s="81">
        <f t="shared" si="1"/>
        <v>19.3846763045621</v>
      </c>
      <c r="W17" s="81">
        <f t="shared" si="1"/>
        <v>0.5647261832431447</v>
      </c>
      <c r="Y17" s="73" t="s">
        <v>14</v>
      </c>
      <c r="Z17" s="253" t="s">
        <v>42</v>
      </c>
      <c r="AA17" s="260"/>
      <c r="AB17" s="259">
        <f>O20</f>
        <v>0.05285991115789493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128" t="s">
        <v>54</v>
      </c>
      <c r="N18" s="80" t="s">
        <v>21</v>
      </c>
      <c r="O18" s="81">
        <f>O17-$W$17</f>
        <v>3.463001089484128</v>
      </c>
      <c r="P18" s="81">
        <f aca="true" t="shared" si="2" ref="P18:W18">P17-$W$17</f>
        <v>29.907077278510066</v>
      </c>
      <c r="Q18" s="81">
        <f t="shared" si="2"/>
        <v>31.16687936481308</v>
      </c>
      <c r="R18" s="81">
        <f t="shared" si="2"/>
        <v>46.86870815569882</v>
      </c>
      <c r="S18" s="81">
        <f t="shared" si="2"/>
        <v>58.235087969786186</v>
      </c>
      <c r="T18" s="81">
        <f t="shared" si="2"/>
        <v>65.51280570903701</v>
      </c>
      <c r="U18" s="81">
        <f t="shared" si="2"/>
        <v>14.869055080550432</v>
      </c>
      <c r="V18" s="81">
        <f t="shared" si="2"/>
        <v>18.819950121318954</v>
      </c>
      <c r="W18" s="81">
        <f t="shared" si="2"/>
        <v>0</v>
      </c>
      <c r="X18" s="16"/>
      <c r="Y18" s="92">
        <f>$Y11-$Z11</f>
        <v>253.0961</v>
      </c>
      <c r="Z18" s="254">
        <f>Q22</f>
        <v>0.03729504483375474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16"/>
      <c r="N19" s="16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62" t="s">
        <v>15</v>
      </c>
      <c r="N20" s="62" t="s">
        <v>21</v>
      </c>
      <c r="O20" s="61">
        <f aca="true" t="shared" si="3" ref="O20:W20">O18/$T$18</f>
        <v>0.05285991115789493</v>
      </c>
      <c r="P20" s="61">
        <f t="shared" si="3"/>
        <v>0.45650734928582987</v>
      </c>
      <c r="Q20" s="61">
        <f t="shared" si="3"/>
        <v>0.47573720935163427</v>
      </c>
      <c r="R20" s="61">
        <f t="shared" si="3"/>
        <v>0.7154129280290253</v>
      </c>
      <c r="S20" s="61">
        <f t="shared" si="3"/>
        <v>0.8889115240831928</v>
      </c>
      <c r="T20" s="61">
        <f t="shared" si="3"/>
        <v>1</v>
      </c>
      <c r="U20" s="61">
        <f t="shared" si="3"/>
        <v>0.22696410143977935</v>
      </c>
      <c r="V20" s="61">
        <f t="shared" si="3"/>
        <v>0.2872713192120679</v>
      </c>
      <c r="W20" s="61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18"/>
      <c r="M22" s="62"/>
      <c r="N22" s="62"/>
      <c r="O22" s="61">
        <f>O11/P11</f>
        <v>0.13284304335151792</v>
      </c>
      <c r="P22" s="61">
        <f>S11/T11</f>
        <v>0.8943325955696559</v>
      </c>
      <c r="Q22" s="61">
        <f>(Q11-P11)/Q11</f>
        <v>0.03729504483375474</v>
      </c>
      <c r="R22" s="62"/>
      <c r="S22" s="62"/>
      <c r="T22" s="62"/>
      <c r="U22" s="62"/>
      <c r="V22" s="62"/>
      <c r="W22" s="62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0" t="s">
        <v>81</v>
      </c>
      <c r="N23" s="137" t="s">
        <v>82</v>
      </c>
      <c r="O23" s="36">
        <f>E4-(E4*O3/1000)/2</f>
        <v>3.96</v>
      </c>
      <c r="P23" s="36">
        <f>O23-(O23*P3/1000)/2</f>
        <v>3.9402</v>
      </c>
      <c r="Q23" s="36">
        <f aca="true" t="shared" si="4" ref="Q23:W23">P23-(P23*Q3/1000)/2</f>
        <v>3.9303494999999997</v>
      </c>
      <c r="R23" s="36">
        <f t="shared" si="4"/>
        <v>3.9205236262499996</v>
      </c>
      <c r="S23" s="36">
        <f t="shared" si="4"/>
        <v>3.8813183899874995</v>
      </c>
      <c r="T23" s="36">
        <f t="shared" si="4"/>
        <v>3.861911798037562</v>
      </c>
      <c r="U23" s="36">
        <f t="shared" si="4"/>
        <v>3.859980842138543</v>
      </c>
      <c r="V23" s="36">
        <f t="shared" si="4"/>
        <v>3.7055816084530013</v>
      </c>
      <c r="W23" s="36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36"/>
      <c r="P24" s="36"/>
      <c r="Q24" s="36"/>
      <c r="R24" s="36"/>
      <c r="S24" s="36"/>
      <c r="T24" s="36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36"/>
      <c r="P26" s="36"/>
      <c r="Q26" s="36"/>
      <c r="R26" s="36"/>
      <c r="S26" s="36"/>
      <c r="T26" s="36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36"/>
      <c r="P28" s="36"/>
      <c r="Q28" s="36"/>
      <c r="R28" s="36"/>
      <c r="S28" s="36"/>
      <c r="T28" s="36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36"/>
      <c r="P30" s="36"/>
      <c r="Q30" s="36"/>
      <c r="R30" s="36"/>
      <c r="S30" s="36"/>
      <c r="T30" s="36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A35"/>
      <c r="AB35" s="239"/>
      <c r="AC35" s="239"/>
      <c r="AD35" s="239"/>
      <c r="AE35" s="239"/>
      <c r="AF35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A1">
      <selection activeCell="A6" sqref="A6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244" t="str">
        <f>L4</f>
        <v>2015-10-09 P1-02.DLD</v>
      </c>
      <c r="B2" s="245" t="str">
        <f>M11</f>
        <v>1B: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247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246" t="s">
        <v>40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261"/>
      <c r="M10" s="261" t="s">
        <v>73</v>
      </c>
      <c r="N10" s="262" t="s">
        <v>69</v>
      </c>
      <c r="O10" s="263">
        <v>236.8756</v>
      </c>
      <c r="P10" s="263">
        <v>223.5355</v>
      </c>
      <c r="Q10" s="263">
        <v>211.6978</v>
      </c>
      <c r="R10" s="263">
        <v>191.3172</v>
      </c>
      <c r="S10" s="263">
        <v>135.9569</v>
      </c>
      <c r="T10" s="263">
        <v>75.0127</v>
      </c>
      <c r="U10" s="263">
        <v>186.9271</v>
      </c>
      <c r="V10" s="263">
        <v>175.8136</v>
      </c>
      <c r="W10" s="263">
        <v>164.1496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264" t="s">
        <v>70</v>
      </c>
      <c r="M11" s="265" t="s">
        <v>74</v>
      </c>
      <c r="N11" s="266" t="s">
        <v>72</v>
      </c>
      <c r="O11" s="267">
        <v>15.5576</v>
      </c>
      <c r="P11" s="267">
        <v>115.6178</v>
      </c>
      <c r="Q11" s="267">
        <v>119.7438</v>
      </c>
      <c r="R11" s="267">
        <v>181.457</v>
      </c>
      <c r="S11" s="267">
        <v>226.2861</v>
      </c>
      <c r="T11" s="232">
        <v>250.7159</v>
      </c>
      <c r="U11" s="267">
        <v>61.2798</v>
      </c>
      <c r="V11" s="267">
        <v>74.985</v>
      </c>
      <c r="W11" s="268">
        <v>2.8111</v>
      </c>
      <c r="X11" s="27"/>
      <c r="Y11" s="94">
        <f>T11</f>
        <v>250.7159</v>
      </c>
      <c r="Z11" s="227">
        <f>W11</f>
        <v>2.8111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0.23559583040431398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T16" s="140"/>
      <c r="X16" s="27"/>
      <c r="Y16" s="27"/>
      <c r="Z16" s="27"/>
      <c r="AA16" s="257" t="e">
        <f>#REF!</f>
        <v>#REF!</v>
      </c>
      <c r="AB16" s="258">
        <f>P20</f>
        <v>0.4454987485543312</v>
      </c>
      <c r="AC16" s="258">
        <f>R20</f>
        <v>0.7095360484784955</v>
      </c>
      <c r="AD16" s="258">
        <f>S20</f>
        <v>0.8968397598195917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270" t="s">
        <v>54</v>
      </c>
      <c r="N17" s="269" t="s">
        <v>55</v>
      </c>
      <c r="O17" s="251">
        <f>O11/O23</f>
        <v>3.928686868686869</v>
      </c>
      <c r="P17" s="251">
        <f aca="true" t="shared" si="1" ref="P17:W17">P11/P23</f>
        <v>29.34312979036597</v>
      </c>
      <c r="Q17" s="251">
        <f t="shared" si="1"/>
        <v>30.466450884329753</v>
      </c>
      <c r="R17" s="251">
        <f t="shared" si="1"/>
        <v>46.28386850803512</v>
      </c>
      <c r="S17" s="251">
        <f t="shared" si="1"/>
        <v>58.30134950632813</v>
      </c>
      <c r="T17" s="251">
        <f t="shared" si="1"/>
        <v>64.9201517568065</v>
      </c>
      <c r="U17" s="251">
        <f t="shared" si="1"/>
        <v>15.875674648698304</v>
      </c>
      <c r="V17" s="251">
        <f t="shared" si="1"/>
        <v>20.235689811539352</v>
      </c>
      <c r="W17" s="251">
        <f t="shared" si="1"/>
        <v>0.7597519855060082</v>
      </c>
      <c r="Y17" s="73" t="s">
        <v>14</v>
      </c>
      <c r="Z17" s="253" t="s">
        <v>42</v>
      </c>
      <c r="AA17" s="260"/>
      <c r="AB17" s="259">
        <f>O20</f>
        <v>0.04939082197861169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70" t="s">
        <v>54</v>
      </c>
      <c r="N18" s="248" t="s">
        <v>21</v>
      </c>
      <c r="O18" s="251">
        <f>O17-$W$17</f>
        <v>3.168934883180861</v>
      </c>
      <c r="P18" s="251">
        <f aca="true" t="shared" si="2" ref="P18:W18">P17-$W$17</f>
        <v>28.583377804859964</v>
      </c>
      <c r="Q18" s="251">
        <f t="shared" si="2"/>
        <v>29.706698898823745</v>
      </c>
      <c r="R18" s="251">
        <f t="shared" si="2"/>
        <v>45.52411652252911</v>
      </c>
      <c r="S18" s="251">
        <f t="shared" si="2"/>
        <v>57.54159752082212</v>
      </c>
      <c r="T18" s="251">
        <f t="shared" si="2"/>
        <v>64.16039977130049</v>
      </c>
      <c r="U18" s="251">
        <f t="shared" si="2"/>
        <v>15.115922663192295</v>
      </c>
      <c r="V18" s="251">
        <f>V17-$W$17</f>
        <v>19.475937826033345</v>
      </c>
      <c r="W18" s="251">
        <f t="shared" si="2"/>
        <v>0</v>
      </c>
      <c r="X18" s="16"/>
      <c r="Y18" s="92">
        <f>$Y11-$Z11</f>
        <v>247.9048</v>
      </c>
      <c r="Z18" s="255">
        <f>Q22</f>
        <v>0.034456898812297514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249"/>
      <c r="N19" s="249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250" t="s">
        <v>15</v>
      </c>
      <c r="N20" s="250" t="s">
        <v>21</v>
      </c>
      <c r="O20" s="252">
        <f aca="true" t="shared" si="3" ref="O20:W20">O18/$T$18</f>
        <v>0.04939082197861169</v>
      </c>
      <c r="P20" s="252">
        <f t="shared" si="3"/>
        <v>0.4454987485543312</v>
      </c>
      <c r="Q20" s="252">
        <f t="shared" si="3"/>
        <v>0.46300676125325224</v>
      </c>
      <c r="R20" s="252">
        <f t="shared" si="3"/>
        <v>0.7095360484784955</v>
      </c>
      <c r="S20" s="252">
        <f t="shared" si="3"/>
        <v>0.8968397598195917</v>
      </c>
      <c r="T20" s="252">
        <f t="shared" si="3"/>
        <v>1</v>
      </c>
      <c r="U20" s="252">
        <f t="shared" si="3"/>
        <v>0.23559583040431398</v>
      </c>
      <c r="V20" s="252">
        <f t="shared" si="3"/>
        <v>0.30355075553542765</v>
      </c>
      <c r="W20" s="252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M21" s="249"/>
      <c r="N21" s="249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41"/>
      <c r="M22" s="250"/>
      <c r="N22" s="250"/>
      <c r="O22" s="252">
        <f>O11/P11</f>
        <v>0.13456059534085582</v>
      </c>
      <c r="P22" s="252">
        <f>S11/T11</f>
        <v>0.902559829671752</v>
      </c>
      <c r="Q22" s="252">
        <f>(Q11-P11)/Q11</f>
        <v>0.034456898812297514</v>
      </c>
      <c r="R22" s="250"/>
      <c r="S22" s="250"/>
      <c r="T22" s="250"/>
      <c r="U22" s="250"/>
      <c r="V22" s="250"/>
      <c r="W22" s="250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1" t="s">
        <v>81</v>
      </c>
      <c r="N23" s="282" t="s">
        <v>82</v>
      </c>
      <c r="O23" s="255">
        <f>E4-(E4*O3/1000)/2</f>
        <v>3.96</v>
      </c>
      <c r="P23" s="255">
        <f>O23-(O23*P3/1000)/2</f>
        <v>3.9402</v>
      </c>
      <c r="Q23" s="255">
        <f aca="true" t="shared" si="4" ref="Q23:W23">P23-(P23*Q3/1000)/2</f>
        <v>3.9303494999999997</v>
      </c>
      <c r="R23" s="255">
        <f t="shared" si="4"/>
        <v>3.9205236262499996</v>
      </c>
      <c r="S23" s="255">
        <f t="shared" si="4"/>
        <v>3.8813183899874995</v>
      </c>
      <c r="T23" s="255">
        <f t="shared" si="4"/>
        <v>3.861911798037562</v>
      </c>
      <c r="U23" s="255">
        <f t="shared" si="4"/>
        <v>3.859980842138543</v>
      </c>
      <c r="V23" s="255">
        <f t="shared" si="4"/>
        <v>3.7055816084530013</v>
      </c>
      <c r="W23" s="255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41"/>
      <c r="P24" s="41"/>
      <c r="Q24" s="41"/>
      <c r="R24" s="41"/>
      <c r="S24" s="41"/>
      <c r="T24" s="41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M25" s="137"/>
      <c r="N25" s="138"/>
      <c r="O25" s="41"/>
      <c r="P25" s="41"/>
      <c r="Q25" s="41"/>
      <c r="R25" s="41"/>
      <c r="S25" s="41"/>
      <c r="T25" s="41"/>
      <c r="U25" s="27"/>
      <c r="V25" s="27"/>
      <c r="W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41"/>
      <c r="P26" s="41"/>
      <c r="Q26" s="41"/>
      <c r="R26" s="41"/>
      <c r="S26" s="41"/>
      <c r="T26" s="41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M27" s="137"/>
      <c r="N27" s="138"/>
      <c r="O27" s="41"/>
      <c r="P27" s="41"/>
      <c r="Q27" s="41"/>
      <c r="R27" s="41"/>
      <c r="S27" s="41"/>
      <c r="T27" s="41"/>
      <c r="U27" s="27"/>
      <c r="V27" s="27"/>
      <c r="W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41"/>
      <c r="P28" s="41"/>
      <c r="Q28" s="41"/>
      <c r="R28" s="41"/>
      <c r="S28" s="41"/>
      <c r="T28" s="41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M29" s="137"/>
      <c r="N29" s="138"/>
      <c r="O29" s="41"/>
      <c r="P29" s="41"/>
      <c r="Q29" s="41"/>
      <c r="R29" s="41"/>
      <c r="S29" s="41"/>
      <c r="T29" s="41"/>
      <c r="U29" s="27"/>
      <c r="V29" s="27"/>
      <c r="W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41"/>
      <c r="P30" s="41"/>
      <c r="Q30" s="41"/>
      <c r="R30" s="41"/>
      <c r="S30" s="41"/>
      <c r="T30" s="41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5:R43"/>
  <sheetViews>
    <sheetView zoomScalePageLayoutView="0" workbookViewId="0" topLeftCell="A1">
      <selection activeCell="T49" sqref="T49"/>
    </sheetView>
  </sheetViews>
  <sheetFormatPr defaultColWidth="11.421875" defaultRowHeight="12.75"/>
  <sheetData>
    <row r="5" spans="10:18" ht="12.75">
      <c r="J5" s="71" t="s">
        <v>44</v>
      </c>
      <c r="K5" s="120" t="s">
        <v>45</v>
      </c>
      <c r="L5" s="120" t="s">
        <v>46</v>
      </c>
      <c r="M5" s="120" t="s">
        <v>27</v>
      </c>
      <c r="N5" s="120" t="s">
        <v>28</v>
      </c>
      <c r="O5" s="229" t="s">
        <v>29</v>
      </c>
      <c r="P5" s="228" t="s">
        <v>43</v>
      </c>
      <c r="Q5" s="228" t="s">
        <v>53</v>
      </c>
      <c r="R5" s="230" t="s">
        <v>6</v>
      </c>
    </row>
    <row r="6" spans="10:18" ht="12.75">
      <c r="J6" s="81">
        <v>3.98745</v>
      </c>
      <c r="K6" s="81">
        <v>30.01625</v>
      </c>
      <c r="L6" s="81">
        <v>31.179075</v>
      </c>
      <c r="M6" s="81">
        <v>46.490975</v>
      </c>
      <c r="N6" s="81">
        <v>57.0552</v>
      </c>
      <c r="O6" s="81">
        <v>63.7964</v>
      </c>
      <c r="P6" s="81">
        <v>14.893525</v>
      </c>
      <c r="Q6" s="81">
        <v>17.957875</v>
      </c>
      <c r="R6" s="81">
        <v>0.522375</v>
      </c>
    </row>
    <row r="7" spans="10:18" ht="12.75">
      <c r="J7" s="251">
        <v>3.8894</v>
      </c>
      <c r="K7" s="251">
        <v>28.90445</v>
      </c>
      <c r="L7" s="251">
        <v>29.93595</v>
      </c>
      <c r="M7" s="251">
        <v>45.36425</v>
      </c>
      <c r="N7" s="251">
        <v>56.571525</v>
      </c>
      <c r="O7" s="251">
        <v>62.678975</v>
      </c>
      <c r="P7" s="251">
        <v>15.31995</v>
      </c>
      <c r="Q7" s="251">
        <v>18.74625</v>
      </c>
      <c r="R7" s="251">
        <v>0.702775</v>
      </c>
    </row>
    <row r="9" spans="9:18" ht="12.75">
      <c r="I9" s="271" t="s">
        <v>76</v>
      </c>
      <c r="J9" s="273">
        <f>AVERAGE(J6:J7)</f>
        <v>3.938425</v>
      </c>
      <c r="K9" s="2">
        <f aca="true" t="shared" si="0" ref="K9:R9">AVERAGE(K6:K7)</f>
        <v>29.46035</v>
      </c>
      <c r="L9" s="2">
        <f t="shared" si="0"/>
        <v>30.5575125</v>
      </c>
      <c r="M9" s="2">
        <f t="shared" si="0"/>
        <v>45.927612499999995</v>
      </c>
      <c r="N9" s="2">
        <f t="shared" si="0"/>
        <v>56.8133625</v>
      </c>
      <c r="O9" s="2">
        <f t="shared" si="0"/>
        <v>63.2376875</v>
      </c>
      <c r="P9" s="2">
        <f t="shared" si="0"/>
        <v>15.106737500000001</v>
      </c>
      <c r="Q9" s="2">
        <f t="shared" si="0"/>
        <v>18.352062500000002</v>
      </c>
      <c r="R9" s="2">
        <f t="shared" si="0"/>
        <v>0.6125750000000001</v>
      </c>
    </row>
    <row r="10" spans="9:18" ht="15">
      <c r="I10" s="271" t="s">
        <v>77</v>
      </c>
      <c r="J10" s="272">
        <f>STDEV(J6:J7)</f>
        <v>0.06933181989533654</v>
      </c>
      <c r="K10" s="272">
        <f aca="true" t="shared" si="1" ref="K10:R10">STDEV(K6:K7)</f>
        <v>0.786161319323326</v>
      </c>
      <c r="L10" s="272">
        <f t="shared" si="1"/>
        <v>0.8790221173622988</v>
      </c>
      <c r="M10" s="272">
        <f t="shared" si="1"/>
        <v>0.7967148880325289</v>
      </c>
      <c r="N10" s="272">
        <f t="shared" si="1"/>
        <v>0.34200987239165853</v>
      </c>
      <c r="O10" s="272">
        <f t="shared" si="1"/>
        <v>0.790138794967237</v>
      </c>
      <c r="P10" s="272">
        <f t="shared" si="1"/>
        <v>0.3015280091673922</v>
      </c>
      <c r="Q10" s="272">
        <f t="shared" si="1"/>
        <v>0.5574653086178103</v>
      </c>
      <c r="R10" s="272">
        <f t="shared" si="1"/>
        <v>0.12756206332605283</v>
      </c>
    </row>
    <row r="38" spans="8:18" ht="12.75">
      <c r="H38" s="283" t="s">
        <v>83</v>
      </c>
      <c r="J38" s="71" t="s">
        <v>44</v>
      </c>
      <c r="K38" s="120" t="s">
        <v>45</v>
      </c>
      <c r="L38" s="120" t="s">
        <v>46</v>
      </c>
      <c r="M38" s="120" t="s">
        <v>27</v>
      </c>
      <c r="N38" s="120" t="s">
        <v>28</v>
      </c>
      <c r="O38" s="229" t="s">
        <v>29</v>
      </c>
      <c r="P38" s="228" t="s">
        <v>43</v>
      </c>
      <c r="Q38" s="228" t="s">
        <v>53</v>
      </c>
      <c r="R38" s="230" t="s">
        <v>6</v>
      </c>
    </row>
    <row r="39" spans="10:18" ht="12.75">
      <c r="J39" s="81">
        <v>4.027727272727272</v>
      </c>
      <c r="K39" s="81">
        <v>30.47180346175321</v>
      </c>
      <c r="L39" s="81">
        <v>31.731605548056226</v>
      </c>
      <c r="M39" s="81">
        <v>47.433434338941964</v>
      </c>
      <c r="N39" s="81">
        <v>58.79981415302933</v>
      </c>
      <c r="O39" s="81">
        <v>66.07753189228015</v>
      </c>
      <c r="P39" s="81">
        <v>15.433781263793577</v>
      </c>
      <c r="Q39" s="81">
        <v>19.3846763045621</v>
      </c>
      <c r="R39" s="81">
        <v>0.5647261832431447</v>
      </c>
    </row>
    <row r="40" spans="10:18" ht="12.75">
      <c r="J40" s="251">
        <v>3.928686868686869</v>
      </c>
      <c r="K40" s="251">
        <v>29.34312979036597</v>
      </c>
      <c r="L40" s="251">
        <v>30.466450884329753</v>
      </c>
      <c r="M40" s="251">
        <v>46.28386850803512</v>
      </c>
      <c r="N40" s="251">
        <v>58.30134950632813</v>
      </c>
      <c r="O40" s="251">
        <v>64.9201517568065</v>
      </c>
      <c r="P40" s="251">
        <v>15.875674648698304</v>
      </c>
      <c r="Q40" s="251">
        <v>20.235689811539352</v>
      </c>
      <c r="R40" s="251">
        <v>0.7597519855060082</v>
      </c>
    </row>
    <row r="42" spans="9:18" ht="12.75">
      <c r="I42" s="271" t="s">
        <v>76</v>
      </c>
      <c r="J42" s="273">
        <f>AVERAGE(J39:J40)</f>
        <v>3.9782070707070707</v>
      </c>
      <c r="K42" s="2">
        <f aca="true" t="shared" si="2" ref="K42:R42">AVERAGE(K39:K40)</f>
        <v>29.90746662605959</v>
      </c>
      <c r="L42" s="2">
        <f t="shared" si="2"/>
        <v>31.09902821619299</v>
      </c>
      <c r="M42" s="2">
        <f t="shared" si="2"/>
        <v>46.85865142348854</v>
      </c>
      <c r="N42" s="2">
        <f t="shared" si="2"/>
        <v>58.550581829678734</v>
      </c>
      <c r="O42" s="2">
        <f t="shared" si="2"/>
        <v>65.49884182454332</v>
      </c>
      <c r="P42" s="2">
        <f t="shared" si="2"/>
        <v>15.65472795624594</v>
      </c>
      <c r="Q42" s="2">
        <f t="shared" si="2"/>
        <v>19.810183058050725</v>
      </c>
      <c r="R42" s="2">
        <f t="shared" si="2"/>
        <v>0.6622390843745765</v>
      </c>
    </row>
    <row r="43" spans="9:18" ht="15">
      <c r="I43" s="271" t="s">
        <v>77</v>
      </c>
      <c r="J43" s="272">
        <f>STDEV(J39:J40)</f>
        <v>0.07003214130841358</v>
      </c>
      <c r="K43" s="272">
        <f aca="true" t="shared" si="3" ref="K43:R43">STDEV(K39:K40)</f>
        <v>0.7980928067845987</v>
      </c>
      <c r="L43" s="272">
        <f t="shared" si="3"/>
        <v>0.8945994419705916</v>
      </c>
      <c r="M43" s="272">
        <f t="shared" si="3"/>
        <v>0.8128657944550848</v>
      </c>
      <c r="N43" s="272">
        <f t="shared" si="3"/>
        <v>0.3524677318624283</v>
      </c>
      <c r="O43" s="272">
        <f t="shared" si="3"/>
        <v>0.818391342205277</v>
      </c>
      <c r="P43" s="272">
        <f t="shared" si="3"/>
        <v>0.3124658090275568</v>
      </c>
      <c r="Q43" s="272">
        <f t="shared" si="3"/>
        <v>0.6017574216649476</v>
      </c>
      <c r="R43" s="272">
        <f t="shared" si="3"/>
        <v>0.13790406728641758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